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33358262a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OTB" sheetId="1" r:id="R01e0660de87945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[Red]($#,##0);-"/>
    <x:numFmt numFmtId="201" formatCode="0.0%"/>
    <x:numFmt numFmtId="202" formatCode="mmm-yy"/>
  </x:numFmts>
  <x:fonts count="9">
    <x:font>
      <x:sz val="11"/>
      <x:name val="Carlito"/>
    </x:font>
    <x:font>
      <x:sz val="10"/>
      <x:color rgb="FF17212B"/>
      <x:name val="Arial"/>
    </x:font>
    <x:font>
      <x:b/>
      <x:sz val="16"/>
      <x:color rgb="FF0B2E59"/>
      <x:name val="Arial"/>
    </x:font>
    <x:font>
      <x:i/>
      <x:sz val="10"/>
      <x:color rgb="FF5C6B7A"/>
      <x:name val="Arial"/>
    </x:font>
    <x:font>
      <x:b/>
      <x:sz val="10"/>
      <x:color rgb="FFFFFFFF"/>
      <x:name val="Arial"/>
    </x:font>
    <x:font>
      <x:b/>
      <x:sz val="10"/>
      <x:color rgb="FF0B2E59"/>
      <x:name val="Arial"/>
    </x:font>
    <x:font>
      <x:b/>
      <x:sz val="15"/>
      <x:color rgb="FF0B2E59"/>
      <x:name val="Arial"/>
    </x:font>
    <x:font>
      <x:sz val="10"/>
      <x:color rgb="FF0066CC"/>
      <x:name val="Arial"/>
    </x:font>
    <x:font>
      <x:i/>
      <x:sz val="9"/>
      <x:color rgb="FF5C6B7A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B2E59"/>
      </x:patternFill>
    </x:fill>
    <x:fill>
      <x:patternFill patternType="solid">
        <x:fgColor rgb="FFEAF1F8"/>
      </x:patternFill>
    </x:fill>
    <x:fill>
      <x:patternFill patternType="solid">
        <x:fgColor rgb="FFFFFFFF"/>
      </x:patternFill>
    </x:fill>
    <x:fill>
      <x:patternFill patternType="solid">
        <x:fgColor rgb="FFFFF3C4"/>
      </x:patternFill>
    </x:fill>
    <x:fill>
      <x:patternFill patternType="solid">
        <x:fgColor rgb="FFE8F7F4"/>
      </x:patternFill>
    </x:fill>
  </x:fills>
  <x:borders count="12">
    <x:border/>
    <x:border>
      <x:bottom style="medium">
        <x:color rgb="FF00A98F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00A98F"/>
      </x:bottom>
    </x:border>
    <x:border>
      <x:left style="thin">
        <x:color rgb="FFCCD7E3"/>
      </x:left>
      <x:top style="thin">
        <x:color rgb="FFCCD7E3"/>
      </x:top>
    </x:border>
    <x:border>
      <x:right style="thin">
        <x:color rgb="FFCCD7E3"/>
      </x:right>
      <x:top style="thin">
        <x:color rgb="FFCCD7E3"/>
      </x:top>
    </x:border>
    <x:border>
      <x:left style="thin">
        <x:color rgb="FFCCD7E3"/>
      </x:left>
      <x:bottom style="thin">
        <x:color rgb="FFCCD7E3"/>
      </x:bottom>
    </x:border>
    <x:border>
      <x:right style="thin">
        <x:color rgb="FFCCD7E3"/>
      </x:right>
      <x:bottom style="thin">
        <x:color rgb="FFCCD7E3"/>
      </x:bottom>
    </x:border>
    <x:border>
      <x:bottom style="thin">
        <x:color rgb="FFCCD7E3"/>
      </x:bottom>
    </x:border>
    <x:border>
      <x:top style="thin">
        <x:color rgb="FFCCD7E3"/>
      </x:top>
      <x:bottom style="thin">
        <x:color rgb="FFCCD7E3"/>
      </x:bottom>
    </x:border>
  </x:borders>
  <x:cellStyleXfs count="1">
    <x:xf numFmtId="0" fontId="0" fillId="0" borderId="0"/>
  </x:cellStyleXfs>
  <x:cellXfs count="1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 applyAlignment="1">
      <x:alignment horizont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5" xfId="0" applyNumberFormat="1" applyFont="1" applyFill="1" applyBorder="1"/>
    <x:xf numFmtId="0" fontId="5" fillId="3" borderId="5" xfId="0" applyNumberFormat="1" applyFont="1" applyFill="1" applyBorder="1" applyAlignment="1">
      <x:alignment horizontal="center"/>
    </x:xf>
    <x:xf numFmtId="0" fontId="5" fillId="3" borderId="5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6" xfId="0" applyNumberFormat="1" applyFont="1" applyFill="1" applyBorder="1"/>
    <x:xf numFmtId="0" fontId="6" fillId="4" borderId="7" xfId="0" applyNumberFormat="1" applyFont="1" applyFill="1" applyBorder="1"/>
    <x:xf numFmtId="0" fontId="6" fillId="4" borderId="8" xfId="0" applyNumberFormat="1" applyFont="1" applyFill="1" applyBorder="1"/>
    <x:xf numFmtId="0" fontId="6" fillId="4" borderId="9" xfId="0" applyNumberFormat="1" applyFont="1" applyFill="1" applyBorder="1"/>
    <x:xf numFmtId="0" fontId="6" fillId="4" borderId="6" xfId="0" applyNumberFormat="1" applyFont="1" applyFill="1" applyBorder="1" applyAlignment="1">
      <x:alignment horizontal="center"/>
    </x:xf>
    <x:xf numFmtId="0" fontId="6" fillId="4" borderId="7" xfId="0" applyNumberFormat="1" applyFont="1" applyFill="1" applyBorder="1" applyAlignment="1">
      <x:alignment horizontal="center"/>
    </x:xf>
    <x:xf numFmtId="0" fontId="6" fillId="4" borderId="8" xfId="0" applyNumberFormat="1" applyFont="1" applyFill="1" applyBorder="1" applyAlignment="1">
      <x:alignment horizontal="center"/>
    </x:xf>
    <x:xf numFmtId="0" fontId="6" fillId="4" borderId="9" xfId="0" applyNumberFormat="1" applyFont="1" applyFill="1" applyBorder="1" applyAlignment="1">
      <x:alignment horizontal="center"/>
    </x:xf>
    <x:xf numFmtId="0" fontId="6" fillId="4" borderId="6" xfId="0" applyNumberFormat="1" applyFont="1" applyFill="1" applyBorder="1" applyAlignment="1">
      <x:alignment horizontal="center" vertical="center"/>
    </x:xf>
    <x:xf numFmtId="0" fontId="6" fillId="4" borderId="7" xfId="0" applyNumberFormat="1" applyFont="1" applyFill="1" applyBorder="1" applyAlignment="1">
      <x:alignment horizontal="center" vertical="center"/>
    </x:xf>
    <x:xf numFmtId="0" fontId="6" fillId="4" borderId="8" xfId="0" applyNumberFormat="1" applyFont="1" applyFill="1" applyBorder="1" applyAlignment="1">
      <x:alignment horizontal="center" vertical="center"/>
    </x:xf>
    <x:xf numFmtId="0" fontId="6" fillId="4" borderId="9" xfId="0" applyNumberFormat="1" applyFont="1" applyFill="1" applyBorder="1" applyAlignment="1">
      <x:alignment horizontal="center" vertical="center"/>
    </x:xf>
    <x:xf numFmtId="200" fontId="6" fillId="4" borderId="6" xfId="0" applyNumberFormat="1" applyFont="1" applyFill="1" applyBorder="1" applyAlignment="1">
      <x:alignment horizontal="center" vertical="center"/>
    </x:xf>
    <x:xf numFmtId="200" fontId="6" fillId="4" borderId="7" xfId="0" applyNumberFormat="1" applyFont="1" applyFill="1" applyBorder="1" applyAlignment="1">
      <x:alignment horizontal="center" vertical="center"/>
    </x:xf>
    <x:xf numFmtId="200" fontId="6" fillId="4" borderId="8" xfId="0" applyNumberFormat="1" applyFont="1" applyFill="1" applyBorder="1" applyAlignment="1">
      <x:alignment horizontal="center" vertical="center"/>
    </x:xf>
    <x:xf numFmtId="200" fontId="6" fillId="4" borderId="9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right"/>
    </x:xf>
    <x:xf numFmtId="0" fontId="7" fillId="5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/>
    <x:xf numFmtId="0" fontId="1" fillId="0" borderId="10" xfId="0" applyNumberFormat="1" applyFont="1" applyFill="1" applyBorder="1"/>
    <x:xf numFmtId="0" fontId="7" fillId="5" borderId="10" xfId="0" applyNumberFormat="1" applyFont="1" applyFill="1" applyBorder="1" applyAlignment="1">
      <x:alignment horizontal="right" vertical="center"/>
    </x:xf>
    <x:xf numFmtId="0" fontId="1" fillId="0" borderId="11" xfId="0" applyNumberFormat="1" applyFont="1" applyFill="1" applyBorder="1"/>
    <x:xf numFmtId="0" fontId="7" fillId="5" borderId="11" xfId="0" applyNumberFormat="1" applyFont="1" applyFill="1" applyBorder="1" applyAlignment="1">
      <x:alignment horizontal="right" vertical="center"/>
    </x:xf>
    <x:xf numFmtId="0" fontId="7" fillId="5" borderId="10" xfId="0" applyNumberFormat="1" applyFont="1" applyFill="1" applyBorder="1"/>
    <x:xf numFmtId="0" fontId="0" fillId="0" borderId="10" xfId="0" applyNumberFormat="1" applyFont="1" applyFill="1" applyBorder="1"/>
    <x:xf numFmtId="0" fontId="7" fillId="5" borderId="11" xfId="0" applyNumberFormat="1" applyFont="1" applyFill="1" applyBorder="1"/>
    <x:xf numFmtId="0" fontId="0" fillId="0" borderId="11" xfId="0" applyNumberFormat="1" applyFont="1" applyFill="1" applyBorder="1"/>
    <x:xf numFmtId="0" fontId="1" fillId="6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0" fillId="3" borderId="0" xfId="0" applyNumberFormat="1" applyFont="1" applyFill="1" applyBorder="1"/>
    <x:xf numFmtId="0" fontId="8" fillId="3" borderId="0" xfId="0" applyNumberFormat="1" applyFont="1" applyFill="1" applyBorder="1"/>
    <x:xf numFmtId="0" fontId="8" fillId="3" borderId="10" xfId="0" applyNumberFormat="1" applyFont="1" applyFill="1" applyBorder="1"/>
    <x:xf numFmtId="0" fontId="8" fillId="0" borderId="0" xfId="0" applyNumberFormat="1" applyFont="1" applyFill="1" applyBorder="1"/>
    <x:xf numFmtId="200" fontId="7" fillId="5" borderId="10" xfId="0" applyNumberFormat="1" applyFont="1" applyFill="1" applyBorder="1" applyAlignment="1">
      <x:alignment horizontal="right" vertical="center"/>
    </x:xf>
    <x:xf numFmtId="201" fontId="7" fillId="5" borderId="11" xfId="0" applyNumberFormat="1" applyFont="1" applyFill="1" applyBorder="1" applyAlignment="1">
      <x:alignment horizontal="right" vertical="center"/>
    </x:xf>
    <x:xf numFmtId="200" fontId="7" fillId="5" borderId="11" xfId="0" applyNumberFormat="1" applyFont="1" applyFill="1" applyBorder="1" applyAlignment="1">
      <x:alignment horizontal="right" vertical="center"/>
    </x:xf>
    <x:xf numFmtId="202" fontId="7" fillId="5" borderId="11" xfId="0" applyNumberFormat="1" applyFont="1" applyFill="1" applyBorder="1" applyAlignment="1">
      <x:alignment horizontal="right" vertical="center"/>
    </x:xf>
    <x:xf numFmtId="200" fontId="1" fillId="0" borderId="10" xfId="0" applyNumberFormat="1" applyFont="1" applyFill="1" applyBorder="1"/>
    <x:xf numFmtId="200" fontId="1" fillId="0" borderId="11" xfId="0" applyNumberFormat="1" applyFont="1" applyFill="1" applyBorder="1"/>
    <x:xf numFmtId="201" fontId="7" fillId="5" borderId="10" xfId="0" applyNumberFormat="1" applyFont="1" applyFill="1" applyBorder="1" applyAlignment="1">
      <x:alignment horizontal="right" vertical="center"/>
    </x:xf>
    <x:xf numFmtId="201" fontId="1" fillId="0" borderId="11" xfId="0" applyNumberFormat="1" applyFont="1" applyFill="1" applyBorder="1"/>
    <x:xf numFmtId="200" fontId="1" fillId="0" borderId="0" xfId="0" applyNumberFormat="1" applyFont="1" applyFill="1" applyBorder="1"/>
    <x:xf numFmtId="200" fontId="7" fillId="5" borderId="10" xfId="0" applyNumberFormat="1" applyFont="1" applyFill="1" applyBorder="1"/>
    <x:xf numFmtId="200" fontId="7" fillId="5" borderId="11" xfId="0" applyNumberFormat="1" applyFont="1" applyFill="1" applyBorder="1"/>
    <x:xf numFmtId="201" fontId="1" fillId="0" borderId="10" xfId="0" applyNumberFormat="1" applyFont="1" applyFill="1" applyBorder="1"/>
    <x:xf numFmtId="201" fontId="7" fillId="5" borderId="11" xfId="0" applyNumberFormat="1" applyFont="1" applyFill="1" applyBorder="1"/>
    <x:xf numFmtId="0" fontId="1" fillId="0" borderId="10" xfId="0" applyNumberFormat="1" applyFont="1" applyFill="1" applyBorder="1" applyAlignment="1">
      <x:alignment wrapText="1"/>
    </x:xf>
    <x:xf numFmtId="0" fontId="1" fillId="0" borderId="1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8" fillId="3" borderId="1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/>
    </x:xf>
    <x:xf numFmtId="200" fontId="1" fillId="0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/>
    </x:xf>
    <x:xf numFmtId="200" fontId="1" fillId="0" borderId="11" xfId="0" applyNumberFormat="1" applyFont="1" applyFill="1" applyBorder="1" applyAlignment="1">
      <x:alignment vertical="center"/>
    </x:xf>
    <x:xf numFmtId="201" fontId="1" fillId="0" borderId="1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0" fontId="5" fillId="6" borderId="1" xfId="0" applyNumberFormat="1" applyFont="1" applyFill="1" applyBorder="1" applyAlignment="1">
      <x:alignment vertical="center"/>
    </x:xf>
    <x:xf numFmtId="0" fontId="7" fillId="5" borderId="10" xfId="0" applyNumberFormat="1" applyFont="1" applyFill="1" applyBorder="1" applyAlignment="1">
      <x:alignment vertical="center"/>
    </x:xf>
    <x:xf numFmtId="200" fontId="7" fillId="5" borderId="10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7" fillId="5" borderId="11" xfId="0" applyNumberFormat="1" applyFont="1" applyFill="1" applyBorder="1" applyAlignment="1">
      <x:alignment vertical="center"/>
    </x:xf>
    <x:xf numFmtId="200" fontId="7" fillId="5" borderId="11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8" fillId="3" borderId="10" xfId="0" applyNumberFormat="1" applyFont="1" applyFill="1" applyBorder="1" applyAlignment="1">
      <x:alignment vertical="center" wrapText="1"/>
    </x:xf>
    <x:xf numFmtId="201" fontId="1" fillId="0" borderId="10" xfId="0" applyNumberFormat="1" applyFont="1" applyFill="1" applyBorder="1" applyAlignment="1">
      <x:alignment vertical="center"/>
    </x:xf>
    <x:xf numFmtId="201" fontId="7" fillId="5" borderId="11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horizontal="right" vertical="center"/>
    </x:xf>
    <x:xf numFmtId="0" fontId="4" fillId="2" borderId="3" xfId="0" applyNumberFormat="1" applyFont="1" applyFill="1" applyBorder="1" applyAlignment="1">
      <x:alignment horizontal="right" vertical="center"/>
    </x:xf>
    <x:xf numFmtId="200" fontId="1" fillId="0" borderId="10" xfId="0" applyNumberFormat="1" applyFont="1" applyFill="1" applyBorder="1" applyAlignment="1">
      <x:alignment horizontal="right" vertical="center"/>
    </x:xf>
    <x:xf numFmtId="200" fontId="1" fillId="0" borderId="11" xfId="0" applyNumberFormat="1" applyFont="1" applyFill="1" applyBorder="1" applyAlignment="1">
      <x:alignment horizontal="right" vertical="center"/>
    </x:xf>
    <x:xf numFmtId="201" fontId="1" fillId="0" borderId="11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5"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A61B1B"/>
      </x:font>
      <x:fill>
        <x:patternFill patternType="solid">
          <x:bgColor rgb="FFFDECEC"/>
        </x:patternFill>
      </x:fill>
    </x:dxf>
    <x:dxf>
      <x:font>
        <x:b/>
        <x:color rgb="FF8A5A00"/>
      </x:font>
      <x:fill>
        <x:patternFill patternType="solid">
          <x:bgColor rgb="FFFFF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9a66bf5744b74" /><Relationship Type="http://schemas.openxmlformats.org/officeDocument/2006/relationships/theme" Target="/xl/theme/theme1.xml" Id="Ra5256a890c6b4fdd" /><Relationship Type="http://schemas.openxmlformats.org/officeDocument/2006/relationships/sharedStrings" Target="/xl/sharedStrings.xml" Id="R4ca65b86867f44fb" /><Relationship Type="http://schemas.openxmlformats.org/officeDocument/2006/relationships/worksheet" Target="/xl/worksheets/sheet1.xml" Id="R01e0660de879454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10888b214464a9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Inventory limit and cash limit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Amount</c:v>
          </c:tx>
          <c:cat>
            <c:strRef>
              <c:f>'Monthly OTB'!$F$23:$F$25</c:f>
              <c:strCache>
                <c:ptCount val="0"/>
              </c:strCache>
            </c:strRef>
          </c:cat>
          <c:val>
            <c:numRef>
              <c:f>'Monthly OTB'!$G$23:$G$25</c:f>
              <c:numCache>
                <c:formatCode>$#,##0;[Red]($#,##0);-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21</xdr:row>
      <xdr:rowOff>0</xdr:rowOff>
    </xdr:from>
    <xdr:to>
      <xdr:col>14</xdr:col>
      <xdr:colOff>0</xdr:colOff>
      <xdr:row>31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0888b214464a9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1f6eafd7b954eca" /></Relationships>
</file>

<file path=xl/worksheets/sheet1.xml><?xml version="1.0" encoding="utf-8"?>
<x:worksheet xmlns:x="http://schemas.openxmlformats.org/spreadsheetml/2006/main">
  <x:sheetPr>
    <x:tabColor rgb="FF0B6E75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8.1299991607666" hidden="0" customWidth="1"/>
    <x:col min="3" max="3" width="14.380000114440918" hidden="0" customWidth="1"/>
    <x:col min="4" max="4" width="31.25" hidden="0" customWidth="1"/>
    <x:col min="5" max="5" width="16.8799991607666" hidden="0" customWidth="1"/>
    <x:col min="6" max="6" width="18.75" hidden="0" customWidth="1"/>
    <x:col min="7" max="7" width="17.5" hidden="0" customWidth="1"/>
    <x:col min="8" max="8" width="17.5" hidden="0" customWidth="1"/>
    <x:col min="9" max="9" width="16.8799991607666" hidden="0" customWidth="1"/>
    <x:col min="10" max="10" width="18.1299991607666" hidden="0" customWidth="1"/>
    <x:col min="11" max="11" width="19.3799991607666" hidden="0" customWidth="1"/>
  </x:cols>
  <x:sheetData>
    <x:row r="1">
      <x:c r="A1" s="82"/>
      <x:c r="B1" s="82"/>
      <x:c r="C1" s="82"/>
      <x:c r="D1" s="82"/>
      <x:c r="E1" s="82"/>
      <x:c r="F1" s="82"/>
      <x:c r="G1" s="82"/>
      <x:c r="H1" s="82"/>
      <x:c r="I1" s="82"/>
      <x:c r="J1" s="82"/>
      <x:c r="K1" s="83"/>
    </x:row>
    <x:row r="2">
      <x:c r="A2" s="84" t="str">
        <x:v>Vape Shop Open-to-Buy Planner</x:v>
      </x:c>
      <x:c r="B2" s="84"/>
      <x:c r="C2" s="84"/>
      <x:c r="D2" s="84"/>
      <x:c r="E2" s="84"/>
      <x:c r="F2" s="84"/>
      <x:c r="G2" s="84"/>
      <x:c r="H2" s="84"/>
      <x:c r="I2" s="84"/>
      <x:c r="J2" s="84"/>
      <x:c r="K2" s="83"/>
    </x:row>
    <x:row r="3" ht="18" customHeight="1">
      <x:c r="A3" s="85" t="str">
        <x:v>Set the monthly purchasing ceiling before selecting SKUs or accepting a larger case tier.</x:v>
      </x:c>
      <x:c r="B3" s="85"/>
      <x:c r="C3" s="85"/>
      <x:c r="D3" s="85"/>
      <x:c r="E3" s="85"/>
      <x:c r="F3" s="85"/>
      <x:c r="G3" s="85"/>
      <x:c r="H3" s="85"/>
      <x:c r="I3" s="85"/>
      <x:c r="J3" s="85"/>
      <x:c r="K3" s="83"/>
    </x:row>
    <x:row r="4">
      <x:c r="A4" s="82"/>
      <x:c r="B4" s="82"/>
      <x:c r="C4" s="82"/>
      <x:c r="D4" s="82"/>
      <x:c r="E4" s="82"/>
      <x:c r="F4" s="82"/>
      <x:c r="G4" s="82"/>
      <x:c r="H4" s="82"/>
      <x:c r="I4" s="82"/>
      <x:c r="J4" s="82"/>
      <x:c r="K4" s="83"/>
    </x:row>
    <x:row r="5" ht="19.5" customHeight="1">
      <x:c r="A5" s="21" t="str">
        <x:v>Merchandise OTB</x:v>
      </x:c>
      <x:c r="B5" s="21"/>
      <x:c r="C5" s="21" t="str">
        <x:v>Cash cap</x:v>
      </x:c>
      <x:c r="D5" s="21"/>
      <x:c r="E5" s="21" t="str">
        <x:v>Approved PO ceiling</x:v>
      </x:c>
      <x:c r="F5" s="21"/>
      <x:c r="G5" s="21" t="str">
        <x:v>Remaining gate capacity</x:v>
      </x:c>
      <x:c r="H5" s="21"/>
      <x:c r="I5" s="82"/>
      <x:c r="J5" s="82"/>
      <x:c r="K5" s="83"/>
    </x:row>
    <x:row r="6" ht="19.5" customHeight="1">
      <x:c r="A6" s="36" t="n">
        <x:f>B26</x:f>
        <x:v>2600</x:v>
      </x:c>
      <x:c r="B6" s="37"/>
      <x:c r="C6" s="36" t="n">
        <x:f>B27</x:f>
        <x:v>2200</x:v>
      </x:c>
      <x:c r="D6" s="37"/>
      <x:c r="E6" s="36" t="n">
        <x:f>B28</x:f>
        <x:v>2200</x:v>
      </x:c>
      <x:c r="F6" s="37"/>
      <x:c r="G6" s="36" t="n">
        <x:f>MIN(B26-SUM(G34:G39),B27-SUM(H34:H39))</x:f>
        <x:v>-150</x:v>
      </x:c>
      <x:c r="H6" s="37"/>
      <x:c r="I6" s="82"/>
      <x:c r="J6" s="82"/>
      <x:c r="K6" s="83"/>
    </x:row>
    <x:row r="7" ht="19.5" customHeight="1">
      <x:c r="A7" s="38"/>
      <x:c r="B7" s="39"/>
      <x:c r="C7" s="38"/>
      <x:c r="D7" s="39"/>
      <x:c r="E7" s="38"/>
      <x:c r="F7" s="39"/>
      <x:c r="G7" s="38"/>
      <x:c r="H7" s="39"/>
      <x:c r="I7" s="82"/>
      <x:c r="J7" s="82"/>
      <x:c r="K7" s="83"/>
    </x:row>
    <x:row r="8">
      <x:c r="A8" s="82"/>
      <x:c r="B8" s="82"/>
      <x:c r="C8" s="82"/>
      <x:c r="D8" s="82"/>
      <x:c r="E8" s="82"/>
      <x:c r="F8" s="82"/>
      <x:c r="G8" s="82"/>
      <x:c r="H8" s="82"/>
      <x:c r="I8" s="82"/>
      <x:c r="J8" s="82"/>
      <x:c r="K8" s="83"/>
    </x:row>
    <x:row r="9">
      <x:c r="A9" s="82"/>
      <x:c r="B9" s="82"/>
      <x:c r="C9" s="82"/>
      <x:c r="D9" s="82"/>
      <x:c r="E9" s="82"/>
      <x:c r="F9" s="82"/>
      <x:c r="G9" s="82"/>
      <x:c r="H9" s="82"/>
      <x:c r="I9" s="82"/>
      <x:c r="J9" s="82"/>
      <x:c r="K9" s="83"/>
    </x:row>
    <x:row r="10" ht="22.5" customHeight="1">
      <x:c r="A10" s="13" t="str">
        <x:v>Plan inputs (edit yellow cells)</x:v>
      </x:c>
      <x:c r="B10" s="14" t="str">
        <x:v>Value</x:v>
      </x:c>
      <x:c r="C10" s="14" t="str">
        <x:v>Basis</x:v>
      </x:c>
      <x:c r="D10" s="15" t="str">
        <x:v>Buyer note</x:v>
      </x:c>
      <x:c r="E10" s="82"/>
      <x:c r="F10" s="76" t="str">
        <x:v>Category allocation</x:v>
      </x:c>
      <x:c r="G10" s="77" t="str">
        <x:v>Share</x:v>
      </x:c>
      <x:c r="H10" s="77" t="str">
        <x:v>Budget</x:v>
      </x:c>
      <x:c r="I10" s="77" t="str">
        <x:v>Counted commitments</x:v>
      </x:c>
      <x:c r="J10" s="78" t="str">
        <x:v>Remaining</x:v>
      </x:c>
      <x:c r="K10" s="83"/>
    </x:row>
    <x:row r="11">
      <x:c r="A11" s="86" t="str">
        <x:v>Forecast net sales</x:v>
      </x:c>
      <x:c r="B11" s="61" t="n">
        <x:v>12000</x:v>
      </x:c>
      <x:c r="C11" s="87" t="str">
        <x:v>Retail dollars</x:v>
      </x:c>
      <x:c r="D11" s="86" t="str">
        <x:v>Use a documented forecast, not an aspirational target.</x:v>
      </x:c>
      <x:c r="E11" s="82"/>
      <x:c r="F11" s="87" t="str">
        <x:v>Core replenishment</x:v>
      </x:c>
      <x:c r="G11" s="67" t="n">
        <x:v>0.5</x:v>
      </x:c>
      <x:c r="H11" s="108" t="n">
        <x:f>$B$28*G11</x:f>
        <x:v>1100</x:v>
      </x:c>
      <x:c r="I11" s="108" t="n">
        <x:f>SUMIF($B$34:$B$39,F11,$G$34:$G$39)</x:f>
        <x:v>900</x:v>
      </x:c>
      <x:c r="J11" s="108" t="n">
        <x:f>H11-I11</x:f>
        <x:v>200</x:v>
      </x:c>
      <x:c r="K11" s="83"/>
    </x:row>
    <x:row r="12">
      <x:c r="A12" s="89" t="str">
        <x:v>Expected gross margin</x:v>
      </x:c>
      <x:c r="B12" s="62" t="n">
        <x:v>0.4</x:v>
      </x:c>
      <x:c r="C12" s="90" t="str">
        <x:v>Rate</x:v>
      </x:c>
      <x:c r="D12" s="89" t="str">
        <x:v>Gross margin = (net sales - COGS) / net sales. Use the same net-sales basis as the forecast.</x:v>
      </x:c>
      <x:c r="E12" s="82"/>
      <x:c r="F12" s="90" t="str">
        <x:v>Proven expansion</x:v>
      </x:c>
      <x:c r="G12" s="62" t="n">
        <x:v>0.2</x:v>
      </x:c>
      <x:c r="H12" s="109" t="n">
        <x:f>$B$28*G12</x:f>
        <x:v>440</x:v>
      </x:c>
      <x:c r="I12" s="109" t="n">
        <x:f>SUMIF($B$34:$B$39,F12,$G$34:$G$39)</x:f>
        <x:v>750</x:v>
      </x:c>
      <x:c r="J12" s="109" t="n">
        <x:f>H12-I12</x:f>
        <x:v>-310</x:v>
      </x:c>
      <x:c r="K12" s="83"/>
    </x:row>
    <x:row r="13">
      <x:c r="A13" s="89" t="str">
        <x:v>Target end-of-period inventory at cost</x:v>
      </x:c>
      <x:c r="B13" s="63" t="n">
        <x:v>11000</x:v>
      </x:c>
      <x:c r="C13" s="90" t="str">
        <x:v>Cost dollars</x:v>
      </x:c>
      <x:c r="D13" s="89" t="str">
        <x:v>Set coverage for the next period by category role.</x:v>
      </x:c>
      <x:c r="E13" s="82"/>
      <x:c r="F13" s="90" t="str">
        <x:v>Continuity / compatibility</x:v>
      </x:c>
      <x:c r="G13" s="62" t="n">
        <x:v>0.15</x:v>
      </x:c>
      <x:c r="H13" s="109" t="n">
        <x:f>$B$28*G13</x:f>
        <x:v>330</x:v>
      </x:c>
      <x:c r="I13" s="109" t="n">
        <x:f>SUMIF($B$34:$B$39,F13,$G$34:$G$39)</x:f>
        <x:v>450</x:v>
      </x:c>
      <x:c r="J13" s="109" t="n">
        <x:f>H13-I13</x:f>
        <x:v>-120</x:v>
      </x:c>
      <x:c r="K13" s="83"/>
    </x:row>
    <x:row r="14">
      <x:c r="A14" s="89" t="str">
        <x:v>Beginning usable inventory at cost</x:v>
      </x:c>
      <x:c r="B14" s="63" t="n">
        <x:v>12800</x:v>
      </x:c>
      <x:c r="C14" s="90" t="str">
        <x:v>Cost dollars</x:v>
      </x:c>
      <x:c r="D14" s="89" t="str">
        <x:v>Exclude damaged, quarantined or otherwise unusable stock.</x:v>
      </x:c>
      <x:c r="E14" s="82"/>
      <x:c r="F14" s="90" t="str">
        <x:v>Controlled tests</x:v>
      </x:c>
      <x:c r="G14" s="62" t="n">
        <x:v>0.05</x:v>
      </x:c>
      <x:c r="H14" s="109" t="n">
        <x:f>$B$28*G14</x:f>
        <x:v>110</x:v>
      </x:c>
      <x:c r="I14" s="109" t="n">
        <x:f>SUMIF($B$34:$B$39,F14,$G$34:$G$39)</x:f>
        <x:v>250</x:v>
      </x:c>
      <x:c r="J14" s="109" t="n">
        <x:f>H14-I14</x:f>
        <x:v>-140</x:v>
      </x:c>
      <x:c r="K14" s="83"/>
    </x:row>
    <x:row r="15">
      <x:c r="A15" s="89" t="str">
        <x:v>Open POs due in the period at cost</x:v>
      </x:c>
      <x:c r="B15" s="63" t="n">
        <x:v>3000</x:v>
      </x:c>
      <x:c r="C15" s="90" t="str">
        <x:v>Cost dollars</x:v>
      </x:c>
      <x:c r="D15" s="89" t="str">
        <x:v>Include commitments expected to arrive in this plan period.</x:v>
      </x:c>
      <x:c r="E15" s="82"/>
      <x:c r="F15" s="90" t="str">
        <x:v>Uncommitted reserve</x:v>
      </x:c>
      <x:c r="G15" s="62" t="n">
        <x:v>0.1</x:v>
      </x:c>
      <x:c r="H15" s="109" t="n">
        <x:f>$B$28*G15</x:f>
        <x:v>220</x:v>
      </x:c>
      <x:c r="I15" s="109" t="n">
        <x:f>SUMIF($B$34:$B$39,F15,$G$34:$G$39)</x:f>
        <x:v>0</x:v>
      </x:c>
      <x:c r="J15" s="109" t="n">
        <x:f>H15-I15</x:f>
        <x:v>220</x:v>
      </x:c>
      <x:c r="K15" s="83"/>
    </x:row>
    <x:row r="16">
      <x:c r="A16" s="89" t="str">
        <x:v>Planned inventory reductions at cost</x:v>
      </x:c>
      <x:c r="B16" s="63" t="n">
        <x:v>200</x:v>
      </x:c>
      <x:c r="C16" s="90" t="str">
        <x:v>Cost dollars</x:v>
      </x:c>
      <x:c r="D16" s="89" t="str">
        <x:v>Only include reductions expected during the period for stock still counted in beginning inventory.</x:v>
      </x:c>
      <x:c r="E16" s="82"/>
      <x:c r="F16" s="90" t="str">
        <x:v>Total</x:v>
      </x:c>
      <x:c r="G16" s="110" t="n">
        <x:f>SUM(G11:G15)</x:f>
        <x:v>1</x:v>
      </x:c>
      <x:c r="H16" s="109" t="n">
        <x:f>SUM(H11:H15)</x:f>
        <x:v>2200</x:v>
      </x:c>
      <x:c r="I16" s="109" t="n">
        <x:f>SUM(I11:I15)</x:f>
        <x:v>2350</x:v>
      </x:c>
      <x:c r="J16" s="109" t="n">
        <x:f>SUM(J11:J15)</x:f>
        <x:v>-150</x:v>
      </x:c>
      <x:c r="K16" s="83"/>
    </x:row>
    <x:row r="17">
      <x:c r="A17" s="89" t="str">
        <x:v>Cash available for new PO payments in plan month</x:v>
      </x:c>
      <x:c r="B17" s="63" t="n">
        <x:v>2200</x:v>
      </x:c>
      <x:c r="C17" s="90" t="str">
        <x:v>Cash dollars</x:v>
      </x:c>
      <x:c r="D17" s="89" t="str">
        <x:v>After existing obligations and reserve. If supplier terms or due dates are uncertain, assume payment is due this month.</x:v>
      </x:c>
      <x:c r="E17" s="82"/>
      <x:c r="F17" s="82"/>
      <x:c r="G17" s="82"/>
      <x:c r="H17" s="82"/>
      <x:c r="I17" s="82"/>
      <x:c r="J17" s="82"/>
      <x:c r="K17" s="83"/>
    </x:row>
    <x:row r="18">
      <x:c r="A18" s="89" t="str">
        <x:v>Plan month</x:v>
      </x:c>
      <x:c r="B18" s="64" t="n">
        <x:v>46327</x:v>
      </x:c>
      <x:c r="C18" s="90" t="str">
        <x:v>Month</x:v>
      </x:c>
      <x:c r="D18" s="89" t="str">
        <x:v>One month per saved version.</x:v>
      </x:c>
      <x:c r="E18" s="82"/>
      <x:c r="F18" s="93" t="str">
        <x:v>The example allocation is hypothetical. Replace it with documented priorities; the shares must total 100%.</x:v>
      </x:c>
      <x:c r="G18" s="93"/>
      <x:c r="H18" s="93"/>
      <x:c r="I18" s="93"/>
      <x:c r="J18" s="93"/>
      <x:c r="K18" s="83"/>
    </x:row>
    <x:row r="19">
      <x:c r="A19" s="82"/>
      <x:c r="B19" s="106"/>
      <x:c r="C19" s="82"/>
      <x:c r="D19" s="82"/>
      <x:c r="E19" s="82"/>
      <x:c r="F19" s="93"/>
      <x:c r="G19" s="93"/>
      <x:c r="H19" s="93"/>
      <x:c r="I19" s="93"/>
      <x:c r="J19" s="93"/>
      <x:c r="K19" s="83"/>
    </x:row>
    <x:row r="20">
      <x:c r="A20" s="82"/>
      <x:c r="B20" s="106"/>
      <x:c r="C20" s="82"/>
      <x:c r="D20" s="82"/>
      <x:c r="E20" s="82"/>
      <x:c r="F20" s="82"/>
      <x:c r="G20" s="82"/>
      <x:c r="H20" s="82"/>
      <x:c r="I20" s="82"/>
      <x:c r="J20" s="82"/>
      <x:c r="K20" s="83"/>
    </x:row>
    <x:row r="21">
      <x:c r="A21" s="13" t="str">
        <x:v>Calculated plan</x:v>
      </x:c>
      <x:c r="B21" s="107" t="str">
        <x:v>Amount</x:v>
      </x:c>
      <x:c r="C21" s="14" t="str">
        <x:v>How it is used</x:v>
      </x:c>
      <x:c r="D21" s="15"/>
      <x:c r="E21" s="82"/>
      <x:c r="F21" s="82"/>
      <x:c r="G21" s="82"/>
      <x:c r="H21" s="82"/>
      <x:c r="I21" s="82"/>
      <x:c r="J21" s="82"/>
      <x:c r="K21" s="83"/>
    </x:row>
    <x:row r="22" ht="21" customHeight="1">
      <x:c r="A22" s="87" t="str">
        <x:v>Planned cost of goods sold</x:v>
      </x:c>
      <x:c r="B22" s="108" t="n">
        <x:f>B11*(1-B12)</x:f>
        <x:v>7200</x:v>
      </x:c>
      <x:c r="C22" s="86" t="str">
        <x:v>Forecast sales converted to cost using the expected gross margin.</x:v>
      </x:c>
      <x:c r="D22" s="86"/>
      <x:c r="E22" s="82"/>
      <x:c r="F22" s="13" t="str">
        <x:v>Budget limit</x:v>
      </x:c>
      <x:c r="G22" s="15" t="str">
        <x:v>Amount</x:v>
      </x:c>
      <x:c r="H22" s="82"/>
      <x:c r="I22" s="82"/>
      <x:c r="J22" s="82"/>
      <x:c r="K22" s="83"/>
    </x:row>
    <x:row r="23" ht="21" customHeight="1">
      <x:c r="A23" s="90" t="str">
        <x:v>Total inventory need</x:v>
      </x:c>
      <x:c r="B23" s="109" t="n">
        <x:f>B22+B13+B16</x:f>
        <x:v>18400</x:v>
      </x:c>
      <x:c r="C23" s="89" t="str">
        <x:v>Cost expected to leave inventory plus the target closing stock and planned inventory reductions.</x:v>
      </x:c>
      <x:c r="D23" s="89"/>
      <x:c r="E23" s="82"/>
      <x:c r="F23" s="82" t="str">
        <x:v>Merchandise OTB</x:v>
      </x:c>
      <x:c r="G23" s="94" t="n">
        <x:f>$B$26</x:f>
        <x:v>2600</x:v>
      </x:c>
      <x:c r="H23" s="82"/>
      <x:c r="I23" s="82"/>
      <x:c r="J23" s="82"/>
      <x:c r="K23" s="83"/>
    </x:row>
    <x:row r="24" ht="21" customHeight="1">
      <x:c r="A24" s="90" t="str">
        <x:v>Inventory already owned or committed</x:v>
      </x:c>
      <x:c r="B24" s="109" t="n">
        <x:f>B14+B15</x:f>
        <x:v>15800</x:v>
      </x:c>
      <x:c r="C24" s="89" t="str">
        <x:v>Beginning usable inventory plus every open PO due in the period.</x:v>
      </x:c>
      <x:c r="D24" s="89"/>
      <x:c r="E24" s="82"/>
      <x:c r="F24" s="82" t="str">
        <x:v>Cash cap</x:v>
      </x:c>
      <x:c r="G24" s="94" t="n">
        <x:f>$B$27</x:f>
        <x:v>2200</x:v>
      </x:c>
      <x:c r="H24" s="82"/>
      <x:c r="I24" s="82"/>
      <x:c r="J24" s="82"/>
      <x:c r="K24" s="83"/>
    </x:row>
    <x:row r="25" ht="21" customHeight="1">
      <x:c r="A25" s="90" t="str">
        <x:v>Merchandise OTB before cash limit</x:v>
      </x:c>
      <x:c r="B25" s="109" t="n">
        <x:f>B23-B24</x:f>
        <x:v>2600</x:v>
      </x:c>
      <x:c r="C25" s="89" t="str">
        <x:v>A negative result means current stock and commitments already exceed the plan.</x:v>
      </x:c>
      <x:c r="D25" s="89"/>
      <x:c r="E25" s="82"/>
      <x:c r="F25" s="82" t="str">
        <x:v>Approved PO ceiling</x:v>
      </x:c>
      <x:c r="G25" s="94" t="n">
        <x:f>$B$28</x:f>
        <x:v>2200</x:v>
      </x:c>
      <x:c r="H25" s="82"/>
      <x:c r="I25" s="82"/>
      <x:c r="J25" s="82"/>
      <x:c r="K25" s="83"/>
    </x:row>
    <x:row r="26" ht="21" customHeight="1">
      <x:c r="A26" s="90" t="str">
        <x:v>Merchandise OTB</x:v>
      </x:c>
      <x:c r="B26" s="109" t="n">
        <x:f>MAX(B25,0)</x:f>
        <x:v>2600</x:v>
      </x:c>
      <x:c r="C26" s="89" t="str">
        <x:v>The nonnegative inventory-based limit.</x:v>
      </x:c>
      <x:c r="D26" s="89"/>
      <x:c r="E26" s="82"/>
      <x:c r="F26" s="82"/>
      <x:c r="G26" s="82"/>
      <x:c r="H26" s="82"/>
      <x:c r="I26" s="82"/>
      <x:c r="J26" s="82"/>
      <x:c r="K26" s="83"/>
    </x:row>
    <x:row r="27" ht="21" customHeight="1">
      <x:c r="A27" s="90" t="str">
        <x:v>Cash cap</x:v>
      </x:c>
      <x:c r="B27" s="109" t="n">
        <x:f>MAX(B17,0)</x:f>
        <x:v>2200</x:v>
      </x:c>
      <x:c r="C27" s="89" t="str">
        <x:v>Cash available for new-PO payments due inside the plan month after existing obligations and reserve.</x:v>
      </x:c>
      <x:c r="D27" s="89"/>
      <x:c r="E27" s="82"/>
      <x:c r="F27" s="82"/>
      <x:c r="G27" s="82"/>
      <x:c r="H27" s="82"/>
      <x:c r="I27" s="82"/>
      <x:c r="J27" s="82"/>
      <x:c r="K27" s="83"/>
    </x:row>
    <x:row r="28" ht="21" customHeight="1">
      <x:c r="A28" s="90" t="str">
        <x:v>Approved PO ceiling</x:v>
      </x:c>
      <x:c r="B28" s="109" t="n">
        <x:f>MIN(B26,B27)</x:f>
        <x:v>2200</x:v>
      </x:c>
      <x:c r="C28" s="89" t="str">
        <x:v>Conservative headline limit when the full PO cost is due inside the cash-cap horizon.</x:v>
      </x:c>
      <x:c r="D28" s="89"/>
      <x:c r="E28" s="82"/>
      <x:c r="F28" s="82"/>
      <x:c r="G28" s="82"/>
      <x:c r="H28" s="82"/>
      <x:c r="I28" s="82"/>
      <x:c r="J28" s="82"/>
      <x:c r="K28" s="83"/>
    </x:row>
    <x:row r="29" ht="21" customHeight="1">
      <x:c r="A29" s="90" t="str">
        <x:v>Unfunded inventory-plan gap</x:v>
      </x:c>
      <x:c r="B29" s="109" t="n">
        <x:f>MAX(B26-B27,0)</x:f>
        <x:v>400</x:v>
      </x:c>
      <x:c r="C29" s="89" t="str">
        <x:v>Inventory need that is not funded under the current cash cap.</x:v>
      </x:c>
      <x:c r="D29" s="89"/>
      <x:c r="E29" s="82"/>
      <x:c r="F29" s="82"/>
      <x:c r="G29" s="82"/>
      <x:c r="H29" s="82"/>
      <x:c r="I29" s="82"/>
      <x:c r="J29" s="82"/>
      <x:c r="K29" s="83"/>
    </x:row>
    <x:row r="30">
      <x:c r="A30" s="82"/>
      <x:c r="B30" s="82"/>
      <x:c r="C30" s="82"/>
      <x:c r="D30" s="82"/>
      <x:c r="E30" s="82"/>
      <x:c r="F30" s="82"/>
      <x:c r="G30" s="82"/>
      <x:c r="H30" s="82"/>
      <x:c r="I30" s="82"/>
      <x:c r="J30" s="82"/>
      <x:c r="K30" s="83"/>
    </x:row>
    <x:row r="31">
      <x:c r="A31" s="82"/>
      <x:c r="B31" s="82"/>
      <x:c r="C31" s="82"/>
      <x:c r="D31" s="82"/>
      <x:c r="E31" s="82"/>
      <x:c r="F31" s="82"/>
      <x:c r="G31" s="82"/>
      <x:c r="H31" s="82"/>
      <x:c r="I31" s="82"/>
      <x:c r="J31" s="82"/>
      <x:c r="K31" s="83"/>
    </x:row>
    <x:row r="32">
      <x:c r="A32" s="95" t="str">
        <x:v>PO gate</x:v>
      </x:c>
      <x:c r="B32" s="95"/>
      <x:c r="C32" s="95"/>
      <x:c r="D32" s="95"/>
      <x:c r="E32" s="95"/>
      <x:c r="F32" s="95"/>
      <x:c r="G32" s="95"/>
      <x:c r="H32" s="95"/>
      <x:c r="I32" s="95"/>
      <x:c r="J32" s="95"/>
      <x:c r="K32" s="95"/>
    </x:row>
    <x:row r="33" ht="31.5" customHeight="1">
      <x:c r="A33" s="76" t="str">
        <x:v>Candidate PO</x:v>
      </x:c>
      <x:c r="B33" s="77" t="str">
        <x:v>Category bucket</x:v>
      </x:c>
      <x:c r="C33" s="77" t="str">
        <x:v>Eligibility gate</x:v>
      </x:c>
      <x:c r="D33" s="77" t="str">
        <x:v>Need gate</x:v>
      </x:c>
      <x:c r="E33" s="77" t="str">
        <x:v>Inventory cost commitment</x:v>
      </x:c>
      <x:c r="F33" s="77" t="str">
        <x:v>Cash due in cap horizon</x:v>
      </x:c>
      <x:c r="G33" s="77" t="str">
        <x:v>Counted inventory commitment</x:v>
      </x:c>
      <x:c r="H33" s="77" t="str">
        <x:v>Counted cash due</x:v>
      </x:c>
      <x:c r="I33" s="77" t="str">
        <x:v>Cumulative inventory</x:v>
      </x:c>
      <x:c r="J33" s="77" t="str">
        <x:v>Cumulative cash due</x:v>
      </x:c>
      <x:c r="K33" s="78" t="str">
        <x:v>Budget gate</x:v>
      </x:c>
    </x:row>
    <x:row r="34">
      <x:c r="A34" s="96" t="str">
        <x:v>Core restock</x:v>
      </x:c>
      <x:c r="B34" s="96" t="str">
        <x:v>Core replenishment</x:v>
      </x:c>
      <x:c r="C34" s="96" t="str">
        <x:v>Pass</x:v>
      </x:c>
      <x:c r="D34" s="96" t="str">
        <x:v>Pass</x:v>
      </x:c>
      <x:c r="E34" s="61" t="n">
        <x:v>900</x:v>
      </x:c>
      <x:c r="F34" s="61" t="n">
        <x:v>900</x:v>
      </x:c>
      <x:c r="G34" s="108" t="n">
        <x:f>IF(A34="",0,IF(AND(C34="Pass",D34="Pass",ISNUMBER(E34),E34&gt;=0),E34,0))</x:f>
        <x:v>900</x:v>
      </x:c>
      <x:c r="H34" s="108" t="n">
        <x:f>IF(A34="",0,IF(AND(C34="Pass",D34="Pass",ISNUMBER(F34),F34&gt;=0),F34,0))</x:f>
        <x:v>900</x:v>
      </x:c>
      <x:c r="I34" s="108" t="n">
        <x:f>IF(A34="","",SUM($G$34:G34))</x:f>
        <x:v>900</x:v>
      </x:c>
      <x:c r="J34" s="108" t="n">
        <x:f>IF(A34="","",SUM($H$34:H34))</x:f>
        <x:v>900</x:v>
      </x:c>
      <x:c r="K34" s="98" t="str">
        <x:f>IF(A34="","",IF(OR(NOT(ISNUMBER(E34)),NOT(ISNUMBER(F34)),E34&lt;0,F34&lt;0,F34&gt;E34),"Check amounts",IF(OR(C34&lt;&gt;"Pass",D34&lt;&gt;"Pass"),"Hold",IF(I34&gt;$B$26,"Over inventory OTB",IF(J34&gt;$B$27,"Over cash cap",IF(SUMIF($B$34:B34,B34,$G$34:G34)&gt;SUMIF($F$11:$F$15,B34,$H$11:$H$15),"Over category budget","Within limits"))))))</x:f>
        <x:v>Within limits</x:v>
      </x:c>
    </x:row>
    <x:row r="35">
      <x:c r="A35" s="99" t="str">
        <x:v>Replacement pods</x:v>
      </x:c>
      <x:c r="B35" s="99" t="str">
        <x:v>Continuity / compatibility</x:v>
      </x:c>
      <x:c r="C35" s="99" t="str">
        <x:v>Pass</x:v>
      </x:c>
      <x:c r="D35" s="99" t="str">
        <x:v>Pass</x:v>
      </x:c>
      <x:c r="E35" s="63" t="n">
        <x:v>450</x:v>
      </x:c>
      <x:c r="F35" s="63" t="n">
        <x:v>450</x:v>
      </x:c>
      <x:c r="G35" s="109" t="n">
        <x:f>IF(A35="",0,IF(AND(C35="Pass",D35="Pass",ISNUMBER(E35),E35&gt;=0),E35,0))</x:f>
        <x:v>450</x:v>
      </x:c>
      <x:c r="H35" s="109" t="n">
        <x:f>IF(A35="",0,IF(AND(C35="Pass",D35="Pass",ISNUMBER(F35),F35&gt;=0),F35,0))</x:f>
        <x:v>450</x:v>
      </x:c>
      <x:c r="I35" s="109" t="n">
        <x:f>IF(A35="","",SUM($G$34:G35))</x:f>
        <x:v>1350</x:v>
      </x:c>
      <x:c r="J35" s="109" t="n">
        <x:f>IF(A35="","",SUM($H$34:H35))</x:f>
        <x:v>1350</x:v>
      </x:c>
      <x:c r="K35" s="101" t="str">
        <x:f>IF(A35="","",IF(OR(NOT(ISNUMBER(E35)),NOT(ISNUMBER(F35)),E35&lt;0,F35&lt;0,F35&gt;E35),"Check amounts",IF(OR(C35&lt;&gt;"Pass",D35&lt;&gt;"Pass"),"Hold",IF(I35&gt;$B$26,"Over inventory OTB",IF(J35&gt;$B$27,"Over cash cap",IF(SUMIF($B$34:B35,B35,$G$34:G35)&gt;SUMIF($F$11:$F$15,B35,$H$11:$H$15),"Over category budget","Within limits"))))))</x:f>
        <x:v>Over category budget</x:v>
      </x:c>
    </x:row>
    <x:row r="36">
      <x:c r="A36" s="99" t="str">
        <x:v>Proven line expansion</x:v>
      </x:c>
      <x:c r="B36" s="99" t="str">
        <x:v>Proven expansion</x:v>
      </x:c>
      <x:c r="C36" s="99" t="str">
        <x:v>Pass</x:v>
      </x:c>
      <x:c r="D36" s="99" t="str">
        <x:v>Pass</x:v>
      </x:c>
      <x:c r="E36" s="63" t="n">
        <x:v>500</x:v>
      </x:c>
      <x:c r="F36" s="63" t="n">
        <x:v>500</x:v>
      </x:c>
      <x:c r="G36" s="109" t="n">
        <x:f>IF(A36="",0,IF(AND(C36="Pass",D36="Pass",ISNUMBER(E36),E36&gt;=0),E36,0))</x:f>
        <x:v>500</x:v>
      </x:c>
      <x:c r="H36" s="109" t="n">
        <x:f>IF(A36="",0,IF(AND(C36="Pass",D36="Pass",ISNUMBER(F36),F36&gt;=0),F36,0))</x:f>
        <x:v>500</x:v>
      </x:c>
      <x:c r="I36" s="109" t="n">
        <x:f>IF(A36="","",SUM($G$34:G36))</x:f>
        <x:v>1850</x:v>
      </x:c>
      <x:c r="J36" s="109" t="n">
        <x:f>IF(A36="","",SUM($H$34:H36))</x:f>
        <x:v>1850</x:v>
      </x:c>
      <x:c r="K36" s="101" t="str">
        <x:f>IF(A36="","",IF(OR(NOT(ISNUMBER(E36)),NOT(ISNUMBER(F36)),E36&lt;0,F36&lt;0,F36&gt;E36),"Check amounts",IF(OR(C36&lt;&gt;"Pass",D36&lt;&gt;"Pass"),"Hold",IF(I36&gt;$B$26,"Over inventory OTB",IF(J36&gt;$B$27,"Over cash cap",IF(SUMIF($B$34:B36,B36,$G$34:G36)&gt;SUMIF($F$11:$F$15,B36,$H$11:$H$15),"Over category budget","Within limits"))))))</x:f>
        <x:v>Over category budget</x:v>
      </x:c>
    </x:row>
    <x:row r="37">
      <x:c r="A37" s="99" t="str">
        <x:v>New line test</x:v>
      </x:c>
      <x:c r="B37" s="99" t="str">
        <x:v>Controlled tests</x:v>
      </x:c>
      <x:c r="C37" s="99" t="str">
        <x:v>Pass</x:v>
      </x:c>
      <x:c r="D37" s="99" t="str">
        <x:v>Pass</x:v>
      </x:c>
      <x:c r="E37" s="63" t="n">
        <x:v>250</x:v>
      </x:c>
      <x:c r="F37" s="63" t="n">
        <x:v>250</x:v>
      </x:c>
      <x:c r="G37" s="109" t="n">
        <x:f>IF(A37="",0,IF(AND(C37="Pass",D37="Pass",ISNUMBER(E37),E37&gt;=0),E37,0))</x:f>
        <x:v>250</x:v>
      </x:c>
      <x:c r="H37" s="109" t="n">
        <x:f>IF(A37="",0,IF(AND(C37="Pass",D37="Pass",ISNUMBER(F37),F37&gt;=0),F37,0))</x:f>
        <x:v>250</x:v>
      </x:c>
      <x:c r="I37" s="109" t="n">
        <x:f>IF(A37="","",SUM($G$34:G37))</x:f>
        <x:v>2100</x:v>
      </x:c>
      <x:c r="J37" s="109" t="n">
        <x:f>IF(A37="","",SUM($H$34:H37))</x:f>
        <x:v>2100</x:v>
      </x:c>
      <x:c r="K37" s="101" t="str">
        <x:f>IF(A37="","",IF(OR(NOT(ISNUMBER(E37)),NOT(ISNUMBER(F37)),E37&lt;0,F37&lt;0,F37&gt;E37),"Check amounts",IF(OR(C37&lt;&gt;"Pass",D37&lt;&gt;"Pass"),"Hold",IF(I37&gt;$B$26,"Over inventory OTB",IF(J37&gt;$B$27,"Over cash cap",IF(SUMIF($B$34:B37,B37,$G$34:G37)&gt;SUMIF($F$11:$F$15,B37,$H$11:$H$15),"Over category budget","Within limits"))))))</x:f>
        <x:v>Over category budget</x:v>
      </x:c>
    </x:row>
    <x:row r="38">
      <x:c r="A38" s="99" t="str">
        <x:v>Trend case</x:v>
      </x:c>
      <x:c r="B38" s="99" t="str">
        <x:v>Controlled tests</x:v>
      </x:c>
      <x:c r="C38" s="99" t="str">
        <x:v>Pass</x:v>
      </x:c>
      <x:c r="D38" s="99" t="str">
        <x:v>Hold</x:v>
      </x:c>
      <x:c r="E38" s="63" t="n">
        <x:v>450</x:v>
      </x:c>
      <x:c r="F38" s="63" t="n">
        <x:v>450</x:v>
      </x:c>
      <x:c r="G38" s="109" t="n">
        <x:f>IF(A38="",0,IF(AND(C38="Pass",D38="Pass",ISNUMBER(E38),E38&gt;=0),E38,0))</x:f>
        <x:v>0</x:v>
      </x:c>
      <x:c r="H38" s="109" t="n">
        <x:f>IF(A38="",0,IF(AND(C38="Pass",D38="Pass",ISNUMBER(F38),F38&gt;=0),F38,0))</x:f>
        <x:v>0</x:v>
      </x:c>
      <x:c r="I38" s="109" t="n">
        <x:f>IF(A38="","",SUM($G$34:G38))</x:f>
        <x:v>2100</x:v>
      </x:c>
      <x:c r="J38" s="109" t="n">
        <x:f>IF(A38="","",SUM($H$34:H38))</x:f>
        <x:v>2100</x:v>
      </x:c>
      <x:c r="K38" s="101" t="str">
        <x:f>IF(A38="","",IF(OR(NOT(ISNUMBER(E38)),NOT(ISNUMBER(F38)),E38&lt;0,F38&lt;0,F38&gt;E38),"Check amounts",IF(OR(C38&lt;&gt;"Pass",D38&lt;&gt;"Pass"),"Hold",IF(I38&gt;$B$26,"Over inventory OTB",IF(J38&gt;$B$27,"Over cash cap",IF(SUMIF($B$34:B38,B38,$G$34:G38)&gt;SUMIF($F$11:$F$15,B38,$H$11:$H$15),"Over category budget","Within limits"))))))</x:f>
        <x:v>Hold</x:v>
      </x:c>
    </x:row>
    <x:row r="39">
      <x:c r="A39" s="99" t="str">
        <x:v>Optional add-on</x:v>
      </x:c>
      <x:c r="B39" s="99" t="str">
        <x:v>Proven expansion</x:v>
      </x:c>
      <x:c r="C39" s="99" t="str">
        <x:v>Pass</x:v>
      </x:c>
      <x:c r="D39" s="99" t="str">
        <x:v>Pass</x:v>
      </x:c>
      <x:c r="E39" s="63" t="n">
        <x:v>250</x:v>
      </x:c>
      <x:c r="F39" s="63" t="n">
        <x:v>250</x:v>
      </x:c>
      <x:c r="G39" s="109" t="n">
        <x:f>IF(A39="",0,IF(AND(C39="Pass",D39="Pass",ISNUMBER(E39),E39&gt;=0),E39,0))</x:f>
        <x:v>250</x:v>
      </x:c>
      <x:c r="H39" s="109" t="n">
        <x:f>IF(A39="",0,IF(AND(C39="Pass",D39="Pass",ISNUMBER(F39),F39&gt;=0),F39,0))</x:f>
        <x:v>250</x:v>
      </x:c>
      <x:c r="I39" s="109" t="n">
        <x:f>IF(A39="","",SUM($G$34:G39))</x:f>
        <x:v>2350</x:v>
      </x:c>
      <x:c r="J39" s="109" t="n">
        <x:f>IF(A39="","",SUM($H$34:H39))</x:f>
        <x:v>2350</x:v>
      </x:c>
      <x:c r="K39" s="101" t="str">
        <x:f>IF(A39="","",IF(OR(NOT(ISNUMBER(E39)),NOT(ISNUMBER(F39)),E39&lt;0,F39&lt;0,F39&gt;E39),"Check amounts",IF(OR(C39&lt;&gt;"Pass",D39&lt;&gt;"Pass"),"Hold",IF(I39&gt;$B$26,"Over inventory OTB",IF(J39&gt;$B$27,"Over cash cap",IF(SUMIF($B$34:B39,B39,$G$34:G39)&gt;SUMIF($F$11:$F$15,B39,$H$11:$H$15),"Over category budget","Within limits"))))))</x:f>
        <x:v>Over cash cap</x:v>
      </x:c>
    </x:row>
    <x:row r="40" ht="25.5" customHeight="1">
      <x:c r="A40" s="102" t="str">
        <x:v>Cash due means payments due inside the cash-cap horizon, including deposits. If terms or due dates are undocumented, count the full inventory cost commitment in this horizon.</x:v>
      </x:c>
      <x:c r="B40" s="102"/>
      <x:c r="C40" s="102"/>
      <x:c r="D40" s="102"/>
      <x:c r="E40" s="102"/>
      <x:c r="F40" s="102"/>
      <x:c r="G40" s="102"/>
      <x:c r="H40" s="102"/>
      <x:c r="I40" s="102"/>
      <x:c r="J40" s="102"/>
      <x:c r="K40" s="102"/>
    </x:row>
    <x:row r="41">
      <x:c r="A41" s="82"/>
      <x:c r="B41" s="82"/>
      <x:c r="C41" s="82"/>
      <x:c r="D41" s="82"/>
      <x:c r="E41" s="82"/>
      <x:c r="F41" s="82"/>
      <x:c r="G41" s="82"/>
      <x:c r="H41" s="82"/>
      <x:c r="I41" s="82"/>
      <x:c r="J41" s="82"/>
      <x:c r="K41" s="83"/>
    </x:row>
    <x:row r="42">
      <x:c r="A42" s="13" t="str">
        <x:v>Sensitivity</x:v>
      </x:c>
      <x:c r="B42" s="14" t="str">
        <x:v>Sales change</x:v>
      </x:c>
      <x:c r="C42" s="14" t="str">
        <x:v>Gross margin</x:v>
      </x:c>
      <x:c r="D42" s="14" t="str">
        <x:v>Planned COGS</x:v>
      </x:c>
      <x:c r="E42" s="14" t="str">
        <x:v>Merchandise OTB</x:v>
      </x:c>
      <x:c r="F42" s="15" t="str">
        <x:v>Approved ceiling</x:v>
      </x:c>
      <x:c r="G42" s="82"/>
      <x:c r="H42" s="95" t="str">
        <x:v>Three gates before a PO</x:v>
      </x:c>
      <x:c r="I42" s="95"/>
      <x:c r="J42" s="95"/>
      <x:c r="K42" s="83"/>
    </x:row>
    <x:row r="43">
      <x:c r="A43" s="87" t="str">
        <x:v>Base plan</x:v>
      </x:c>
      <x:c r="B43" s="103" t="n">
        <x:v>0</x:v>
      </x:c>
      <x:c r="C43" s="103" t="n">
        <x:f>$B$12</x:f>
        <x:v>0.4</x:v>
      </x:c>
      <x:c r="D43" s="88" t="n">
        <x:f>$B$11*(1+B43)*(1-C43)</x:f>
        <x:v>7200</x:v>
      </x:c>
      <x:c r="E43" s="88" t="n">
        <x:f>MAX(D43+$B$13+$B$16-$B$14-$B$15,0)</x:f>
        <x:v>2600</x:v>
      </x:c>
      <x:c r="F43" s="88" t="n">
        <x:f>MIN(E43,$B$27)</x:f>
        <x:v>2200</x:v>
      </x:c>
      <x:c r="G43" s="82"/>
      <x:c r="H43" s="86" t="str">
        <x:v>1</x:v>
      </x:c>
      <x:c r="I43" s="86" t="str">
        <x:v>Eligibility</x:v>
      </x:c>
      <x:c r="J43" s="86" t="str">
        <x:v>Verify the product, variation and destination before allocating budget.</x:v>
      </x:c>
      <x:c r="K43" s="83"/>
    </x:row>
    <x:row r="44">
      <x:c r="A44" s="90" t="str">
        <x:v>Sales downside</x:v>
      </x:c>
      <x:c r="B44" s="104" t="n">
        <x:v>-0.15</x:v>
      </x:c>
      <x:c r="C44" s="92" t="n">
        <x:f>$B$12</x:f>
        <x:v>0.4</x:v>
      </x:c>
      <x:c r="D44" s="91" t="n">
        <x:f>$B$11*(1+B44)*(1-C44)</x:f>
        <x:v>6120</x:v>
      </x:c>
      <x:c r="E44" s="91" t="n">
        <x:f>MAX(D44+$B$13+$B$16-$B$14-$B$15,0)</x:f>
        <x:v>1520</x:v>
      </x:c>
      <x:c r="F44" s="91" t="n">
        <x:f>MIN(E44,$B$27)</x:f>
        <x:v>1520</x:v>
      </x:c>
      <x:c r="G44" s="82"/>
      <x:c r="H44" s="89" t="str">
        <x:v>2</x:v>
      </x:c>
      <x:c r="I44" s="89" t="str">
        <x:v>Need</x:v>
      </x:c>
      <x:c r="J44" s="89" t="str">
        <x:v>Use actual demand, stock position and assortment role.</x:v>
      </x:c>
      <x:c r="K44" s="83"/>
    </x:row>
    <x:row r="45">
      <x:c r="A45" s="90" t="str">
        <x:v>Sales upside</x:v>
      </x:c>
      <x:c r="B45" s="104" t="n">
        <x:v>0.15</x:v>
      </x:c>
      <x:c r="C45" s="92" t="n">
        <x:f>$B$12</x:f>
        <x:v>0.4</x:v>
      </x:c>
      <x:c r="D45" s="91" t="n">
        <x:f>$B$11*(1+B45)*(1-C45)</x:f>
        <x:v>8279.999999999998</x:v>
      </x:c>
      <x:c r="E45" s="91" t="n">
        <x:f>MAX(D45+$B$13+$B$16-$B$14-$B$15,0)</x:f>
        <x:v>3680</x:v>
      </x:c>
      <x:c r="F45" s="91" t="n">
        <x:f>MIN(E45,$B$27)</x:f>
        <x:v>2200</x:v>
      </x:c>
      <x:c r="G45" s="82"/>
      <x:c r="H45" s="89" t="str">
        <x:v>3</x:v>
      </x:c>
      <x:c r="I45" s="89" t="str">
        <x:v>Budget</x:v>
      </x:c>
      <x:c r="J45" s="89" t="str">
        <x:v>Count the full landed commitment against the approved ceiling.</x:v>
      </x:c>
      <x:c r="K45" s="83"/>
    </x:row>
    <x:row r="46">
      <x:c r="A46" s="90" t="str">
        <x:v>Margin test</x:v>
      </x:c>
      <x:c r="B46" s="92" t="n">
        <x:v>0</x:v>
      </x:c>
      <x:c r="C46" s="104" t="n">
        <x:v>0.35</x:v>
      </x:c>
      <x:c r="D46" s="91" t="n">
        <x:f>$B$11*(1+B46)*(1-C46)</x:f>
        <x:v>7800</x:v>
      </x:c>
      <x:c r="E46" s="91" t="n">
        <x:f>MAX(D46+$B$13+$B$16-$B$14-$B$15,0)</x:f>
        <x:v>3200</x:v>
      </x:c>
      <x:c r="F46" s="91" t="n">
        <x:f>MIN(E46,$B$27)</x:f>
        <x:v>2200</x:v>
      </x:c>
      <x:c r="G46" s="82"/>
      <x:c r="H46" s="89" t="str">
        <x:v>Review</x:v>
      </x:c>
      <x:c r="I46" s="89" t="str">
        <x:v>Weekly</x:v>
      </x:c>
      <x:c r="J46" s="89" t="str">
        <x:v>Update actual sales, receipts and open POs; keep the monthly starting plan.</x:v>
      </x:c>
      <x:c r="K46" s="83"/>
    </x:row>
    <x:row r="47">
      <x:c r="A47" s="82"/>
      <x:c r="B47" s="82"/>
      <x:c r="C47" s="82"/>
      <x:c r="D47" s="82"/>
      <x:c r="E47" s="82"/>
      <x:c r="F47" s="82"/>
      <x:c r="G47" s="82"/>
      <x:c r="H47" s="82"/>
      <x:c r="I47" s="82"/>
      <x:c r="J47" s="82"/>
      <x:c r="K47" s="83"/>
    </x:row>
    <x:row r="48">
      <x:c r="A48" s="82"/>
      <x:c r="B48" s="82"/>
      <x:c r="C48" s="82"/>
      <x:c r="D48" s="82"/>
      <x:c r="E48" s="82"/>
      <x:c r="F48" s="82"/>
      <x:c r="G48" s="82"/>
      <x:c r="H48" s="82"/>
      <x:c r="I48" s="82"/>
      <x:c r="J48" s="82"/>
      <x:c r="K48" s="83"/>
    </x:row>
    <x:row r="49">
      <x:c r="A49" s="95" t="str">
        <x:v>Method and sources</x:v>
      </x:c>
      <x:c r="B49" s="95"/>
      <x:c r="C49" s="95"/>
      <x:c r="D49" s="95"/>
      <x:c r="E49" s="95"/>
      <x:c r="F49" s="95"/>
      <x:c r="G49" s="95"/>
      <x:c r="H49" s="95"/>
      <x:c r="I49" s="95"/>
      <x:c r="J49" s="95"/>
      <x:c r="K49" s="83"/>
    </x:row>
    <x:row r="50" ht="25.5" customHeight="1">
      <x:c r="A50" s="105" t="str">
        <x:v>Cost-basis OTB = planned COGS + target ending inventory at cost + planned inventory reductions at cost − beginning usable inventory at cost − open POs due in the period at cost. Approved PO ceiling = the lower of nonnegative merchandise OTB and the cash cap.</x:v>
      </x:c>
      <x:c r="B50" s="105"/>
      <x:c r="C50" s="105"/>
      <x:c r="D50" s="105"/>
      <x:c r="E50" s="105"/>
      <x:c r="F50" s="105"/>
      <x:c r="G50" s="105"/>
      <x:c r="H50" s="105"/>
      <x:c r="I50" s="105"/>
      <x:c r="J50" s="105"/>
      <x:c r="K50" s="83"/>
    </x:row>
    <x:row r="51" ht="25.5" customHeight="1">
      <x:c r="A51" s="105" t="str">
        <x:v>Keep all inventory values on one basis. IRS Publication 538 explains that inventory cost generally starts with invoice price, reflects appropriate discounts and includes transportation or other acquisition charges: https://www.irs.gov/publications/p538</x:v>
      </x:c>
      <x:c r="B51" s="105"/>
      <x:c r="C51" s="105"/>
      <x:c r="D51" s="105"/>
      <x:c r="E51" s="105"/>
      <x:c r="F51" s="105"/>
      <x:c r="G51" s="105"/>
      <x:c r="H51" s="105"/>
      <x:c r="I51" s="105"/>
      <x:c r="J51" s="105"/>
      <x:c r="K51" s="83"/>
    </x:row>
    <x:row r="52" ht="25.5" customHeight="1">
      <x:c r="A52" s="105" t="str">
        <x:v>Cash availability is a separate control. SBA small-business guidance emphasizes maintaining bookkeeping and cash-flow projections: https://www.sba.gov/counseling/manage-your-business/</x:v>
      </x:c>
      <x:c r="B52" s="105"/>
      <x:c r="C52" s="105"/>
      <x:c r="D52" s="105"/>
      <x:c r="E52" s="105"/>
      <x:c r="F52" s="105"/>
      <x:c r="G52" s="105"/>
      <x:c r="H52" s="105"/>
      <x:c r="I52" s="105"/>
      <x:c r="J52" s="105"/>
      <x:c r="K52" s="83"/>
    </x:row>
    <x:row r="53" ht="25.5" customHeight="1">
      <x:c r="A53" s="105" t="str">
        <x:v>This planning worksheet uses editable assumptions and hypothetical examples. It does not replace accounting, tax, legal or product-eligibility review. Method reviewed October 9, 2026.</x:v>
      </x:c>
      <x:c r="B53" s="105"/>
      <x:c r="C53" s="105"/>
      <x:c r="D53" s="105"/>
      <x:c r="E53" s="105"/>
      <x:c r="F53" s="105"/>
      <x:c r="G53" s="105"/>
      <x:c r="H53" s="105"/>
      <x:c r="I53" s="105"/>
      <x:c r="J53" s="105"/>
      <x:c r="K53" s="83"/>
    </x:row>
  </x:sheetData>
  <x:mergeCells>
    <x:mergeCell ref="A2:J2"/>
    <x:mergeCell ref="A3:J3"/>
    <x:mergeCell ref="A5:B5"/>
    <x:mergeCell ref="C5:D5"/>
    <x:mergeCell ref="E5:F5"/>
    <x:mergeCell ref="G5:H5"/>
    <x:mergeCell ref="A6:B7"/>
    <x:mergeCell ref="C6:D7"/>
    <x:mergeCell ref="E6:F7"/>
    <x:mergeCell ref="G6:H7"/>
    <x:mergeCell ref="C21:D21"/>
    <x:mergeCell ref="C22:D22"/>
    <x:mergeCell ref="C23:D23"/>
    <x:mergeCell ref="C24:D24"/>
    <x:mergeCell ref="C25:D25"/>
    <x:mergeCell ref="C26:D26"/>
    <x:mergeCell ref="C27:D27"/>
    <x:mergeCell ref="C28:D28"/>
    <x:mergeCell ref="C29:D29"/>
    <x:mergeCell ref="F18:J19"/>
    <x:mergeCell ref="A32:K32"/>
    <x:mergeCell ref="A40:K40"/>
    <x:mergeCell ref="H42:J42"/>
    <x:mergeCell ref="A49:J49"/>
    <x:mergeCell ref="A50:J50"/>
    <x:mergeCell ref="A51:J51"/>
    <x:mergeCell ref="A52:J52"/>
    <x:mergeCell ref="A53:J53"/>
  </x:mergeCells>
  <x:conditionalFormatting sqref="G16:G16">
    <x:cfRule type="cellIs" dxfId="0" priority="1" operator="notEqual">
      <x:formula>1</x:formula>
    </x:cfRule>
  </x:conditionalFormatting>
  <x:conditionalFormatting sqref="G6:G6">
    <x:cfRule type="cellIs" dxfId="1" priority="2" operator="lessThan">
      <x:formula>0</x:formula>
    </x:cfRule>
  </x:conditionalFormatting>
  <x:conditionalFormatting sqref="K34:K39">
    <x:cfRule type="containsText" dxfId="2" priority="3" operator="containsText" text="Over"/>
    <x:cfRule type="containsText" dxfId="3" priority="4" operator="containsText" text="Check"/>
    <x:cfRule type="containsText" dxfId="4" priority="5" operator="containsText" text="Hold"/>
  </x:conditionalFormatting>
  <x:dataValidations count="9">
    <x:dataValidation type="list" sqref="B34:B39">
      <x:formula1>"Core replenishment,Proven expansion,Continuity / compatibility,Controlled tests,Uncommitted reserve"</x:formula1>
    </x:dataValidation>
    <x:dataValidation type="list" sqref="C34:D39">
      <x:formula1>"Pass,Hold"</x:formula1>
    </x:dataValidation>
    <x:dataValidation type="decimal" errorStyle="stop" operator="greaterThanOrEqual" showErrorMessage="1" errorTitle="Check sales" error="Enter zero or a positive number." sqref="B11">
      <x:formula1>0</x:formula1>
    </x:dataValidation>
    <x:dataValidation type="decimal" errorStyle="stop" operator="between" showErrorMessage="1" errorTitle="Check margin" error="Enter a percentage from 0% through 100%." sqref="B12">
      <x:formula1>0</x:formula1>
      <x:formula2>1</x:formula2>
    </x:dataValidation>
    <x:dataValidation type="decimal" errorStyle="stop" operator="greaterThanOrEqual" showErrorMessage="1" errorTitle="Check amount" error="Enter zero or a positive amount." sqref="B13:B17">
      <x:formula1>0</x:formula1>
    </x:dataValidation>
    <x:dataValidation type="decimal" errorStyle="stop" operator="between" showErrorMessage="1" errorTitle="Check allocation" error="Enter a percentage from 0% through 100%; total shares must equal 100%." sqref="G11:G15">
      <x:formula1>0</x:formula1>
      <x:formula2>1</x:formula2>
    </x:dataValidation>
    <x:dataValidation type="decimal" errorStyle="stop" operator="greaterThanOrEqual" showErrorMessage="1" errorTitle="Check PO amount" error="Enter zero or a positive amount. Cash due cannot exceed the inventory cost commitment." sqref="E34:F39">
      <x:formula1>0</x:formula1>
    </x:dataValidation>
    <x:dataValidation type="decimal" errorStyle="stop" operator="between" showErrorMessage="1" errorTitle="Check sales change" error="Use -100% or higher." sqref="B44:B45">
      <x:formula1>-1</x:formula1>
      <x:formula2>10</x:formula2>
    </x:dataValidation>
    <x:dataValidation type="decimal" errorStyle="stop" operator="between" showErrorMessage="1" errorTitle="Check margin" error="Enter a percentage from 0% through 100%." sqref="C46">
      <x:formula1>0</x:formula1>
      <x:formula2>1</x:formula2>
    </x:dataValidation>
  </x:dataValidations>
  <x:pageMargins left="0.7" right="0.7" top="0.75" bottom="0.75" header="0.3" footer="0.3"/>
  <x:drawing xmlns:r="http://schemas.openxmlformats.org/officeDocument/2006/relationships" r:id="Rd1f6eafd7b954eca"/>
</x:worksheet>
</file>